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PP Contracts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<sst xmlns="http://schemas.openxmlformats.org/spreadsheetml/2006/main" count="163" uniqueCount="80">
  <si>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 xml:space="preserve">Project Title </t>
  </si>
  <si>
    <t xml:space="preserve">Contract Duration </t>
  </si>
  <si>
    <t xml:space="preserve">Sign of contract </t>
  </si>
  <si>
    <t xml:space="preserve">Expected Date of start of Operation  (under contract) </t>
  </si>
  <si>
    <t xml:space="preserve">Senior Lenders </t>
  </si>
  <si>
    <t xml:space="preserve">SPV Sponsors </t>
  </si>
  <si>
    <t xml:space="preserve">VAT Provider </t>
  </si>
  <si>
    <t xml:space="preserve">Attica Urban Transportation-Telematics System  </t>
  </si>
  <si>
    <t xml:space="preserve">27 years  (25 years operation, 2 years construction) </t>
  </si>
  <si>
    <t>-</t>
  </si>
  <si>
    <t xml:space="preserve">Eurobank  </t>
  </si>
  <si>
    <t xml:space="preserve">Alpha Bank </t>
  </si>
  <si>
    <t>12 years  (10.5 years operation, 18 months construction)</t>
  </si>
  <si>
    <t>National Bank of Greece</t>
  </si>
  <si>
    <t xml:space="preserve">EIB - Eurobank  </t>
  </si>
  <si>
    <t>Project Status</t>
  </si>
  <si>
    <t>In Operation</t>
  </si>
  <si>
    <t>Source of State Financial Contribution</t>
  </si>
  <si>
    <t>NSRF (ESPA)</t>
  </si>
  <si>
    <t>Total Actual Payments</t>
  </si>
  <si>
    <t>Total Actual Savings</t>
  </si>
  <si>
    <t xml:space="preserve">Actual Delivery Date </t>
  </si>
  <si>
    <t>Grantor</t>
  </si>
  <si>
    <t>Athens Urban Transport Organisation</t>
  </si>
  <si>
    <t>School Buildings Organisation SA</t>
  </si>
  <si>
    <t xml:space="preserve">25 years  (23 years, 2 years construction) </t>
  </si>
  <si>
    <t>Senior Long Term Debt Facility (million euros)</t>
  </si>
  <si>
    <t>Equity (million euros)</t>
  </si>
  <si>
    <t>VAT Facility (million euros)</t>
  </si>
  <si>
    <t>State Financial Contribution during Construction (million euros)</t>
  </si>
  <si>
    <t xml:space="preserve">EIB – National Bank of Greece (JESSICA) </t>
  </si>
  <si>
    <t xml:space="preserve">Attica Schools S.A. (ATESE S.A. 100%)  </t>
  </si>
  <si>
    <t xml:space="preserve">JPA Attica Schools Construction and Management (J&amp;P – AVAX 100%)  </t>
  </si>
  <si>
    <t>Advanced Transport Telematics (INTRASOFT INTERNATIONAL - INTRAKAT 50%-50%)</t>
  </si>
  <si>
    <t>Type of project / Payments from the State</t>
  </si>
  <si>
    <t>PPP Projects under PPP Law 3389/2005</t>
  </si>
  <si>
    <t>Under Construction</t>
  </si>
  <si>
    <t xml:space="preserve">National Bank of Greece (commercial lender and JESSICA funds provider) </t>
  </si>
  <si>
    <t>Gradually, 2011 - Sep 2014</t>
  </si>
  <si>
    <t>Availability Payments from PIB</t>
  </si>
  <si>
    <t>PIB:</t>
  </si>
  <si>
    <t>Public Investment Budget</t>
  </si>
  <si>
    <t>Total Project Cost (mn euros)</t>
  </si>
  <si>
    <t>SUM</t>
  </si>
  <si>
    <t>Annual Availability Payments In Operational Period (mn euros)</t>
  </si>
  <si>
    <t>Annual Availability Payments In Operational Period  - 2011</t>
  </si>
  <si>
    <t>Annual Availability Payments In Operational Period - 2012</t>
  </si>
  <si>
    <t>Annual Availability Payments In Operational Period - 2013</t>
  </si>
  <si>
    <t>Annual Availability Payments In Operational Period  - 2014</t>
  </si>
  <si>
    <t>Annual Availability Payments In Operational Period - 2015</t>
  </si>
  <si>
    <t>Annual Availability Payments In Operational Period - 2016</t>
  </si>
  <si>
    <t>Annual Availability Payments In Operational Period - 2017</t>
  </si>
  <si>
    <t>Annual Availability Payments In Operational Period  -2018</t>
  </si>
  <si>
    <t>Annual Availability Payments In Operational Period - 2019</t>
  </si>
  <si>
    <t>Annual Availability Payments In Operational Period - 2020</t>
  </si>
  <si>
    <t>Annual Availability Payments In Operational Period - 2021</t>
  </si>
  <si>
    <t>Annual Availability Payments In Operational Period - 2022</t>
  </si>
  <si>
    <t>Annual Availability Payments In Operational Period  -2023</t>
  </si>
  <si>
    <t>Annual Availability Payments In Operational Period  -2024</t>
  </si>
  <si>
    <t>Design, build, financing, maintenance and facilities management of 7 fire station buildings</t>
  </si>
  <si>
    <t>Design, financing, construction and facility management of 14 school buildings in the region of Attica</t>
  </si>
  <si>
    <t>Design, financing, construction and facility management of 10 school buildings in the region of Attica</t>
  </si>
  <si>
    <t>Under Contract</t>
  </si>
  <si>
    <t>Actual payments</t>
  </si>
  <si>
    <r>
      <t xml:space="preserve">Savings </t>
    </r>
    <r>
      <rPr>
        <i/>
        <sz val="11"/>
        <color indexed="8"/>
        <rFont val="Calibri"/>
        <family val="2"/>
      </rPr>
      <t>(due to late delivery/performance deductions)</t>
    </r>
  </si>
  <si>
    <t xml:space="preserve">Fire Brigades Partnership S.A. (Gantzoulas S.A. 100%) </t>
  </si>
  <si>
    <t>NO</t>
  </si>
  <si>
    <t>Guarantee to creditors on partner's borrowing</t>
  </si>
  <si>
    <t>Guarantee to partner on debt repayment</t>
  </si>
  <si>
    <t>Guarantee to partner on minimum return on equity</t>
  </si>
  <si>
    <t>Guarantee to partner on minimum revenue level</t>
  </si>
  <si>
    <t>Government commitment that it will repay the debt of the partner if the latter has not sufficient resources for that (or in the event of problems with short-term liquidity)</t>
  </si>
  <si>
    <t>Guarantee against the impact of an increase in prices  of production factors</t>
  </si>
  <si>
    <t>Guarantee against unforeseen technical obsolescence</t>
  </si>
  <si>
    <t>Guarantee against unfavourable macro-economic trends</t>
  </si>
  <si>
    <t>Guarantee on cost of refinancing</t>
  </si>
  <si>
    <t xml:space="preserve"> Other type of guarantee (specify in comments)</t>
  </si>
  <si>
    <t>Amendments to the signed contract</t>
  </si>
  <si>
    <t xml:space="preserve"> NO</t>
  </si>
  <si>
    <t>Guarantees/ contingent liabilities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</si>
</sst>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56"/>
      <name val="Calibri"/>
      <family val="2"/>
    </font>
    <font>
      <sz val="9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21" borderId="1" applyNumberFormat="0" applyAlignment="0" applyProtection="0"/>
  </cellStyleXfs>
  <cellXfs count="64">
    <xf numFmtId="0" fontId="0" fillId="0" borderId="0" xfId="0" applyAlignment="1">
      <alignment/>
    </xf>
    <xf numFmtId="0" fontId="0" fillId="8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17" fontId="0" fillId="8" borderId="10" xfId="0" applyNumberFormat="1" applyFill="1" applyBorder="1" applyAlignment="1">
      <alignment horizontal="center" vertical="center" wrapText="1"/>
    </xf>
    <xf numFmtId="17" fontId="0" fillId="2" borderId="10" xfId="0" applyNumberFormat="1" applyFill="1" applyBorder="1" applyAlignment="1">
      <alignment horizontal="center" vertical="center" wrapText="1"/>
    </xf>
    <xf numFmtId="172" fontId="0" fillId="8" borderId="10" xfId="0" applyNumberFormat="1" applyFill="1" applyBorder="1" applyAlignment="1">
      <alignment horizontal="center" vertical="center" wrapText="1"/>
    </xf>
    <xf numFmtId="172" fontId="0" fillId="2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17" borderId="10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2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172" fontId="0" fillId="2" borderId="12" xfId="0" applyNumberFormat="1" applyFill="1" applyBorder="1" applyAlignment="1">
      <alignment horizontal="center" vertical="center" wrapText="1"/>
    </xf>
    <xf numFmtId="0" fontId="0" fillId="8" borderId="13" xfId="0" applyFill="1" applyBorder="1" applyAlignment="1">
      <alignment/>
    </xf>
    <xf numFmtId="172" fontId="0" fillId="8" borderId="13" xfId="0" applyNumberFormat="1" applyFill="1" applyBorder="1" applyAlignment="1">
      <alignment horizontal="center" vertical="center"/>
    </xf>
    <xf numFmtId="172" fontId="0" fillId="8" borderId="14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172" fontId="0" fillId="8" borderId="16" xfId="0" applyNumberForma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172" fontId="0" fillId="8" borderId="21" xfId="0" applyNumberForma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172" fontId="0" fillId="8" borderId="22" xfId="0" applyNumberFormat="1" applyFill="1" applyBorder="1" applyAlignment="1">
      <alignment horizontal="center" vertical="center" wrapText="1"/>
    </xf>
    <xf numFmtId="2" fontId="0" fillId="8" borderId="21" xfId="0" applyNumberFormat="1" applyFill="1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 wrapText="1"/>
    </xf>
    <xf numFmtId="2" fontId="0" fillId="8" borderId="16" xfId="0" applyNumberForma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172" fontId="0" fillId="8" borderId="18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6" fillId="17" borderId="24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8" borderId="14" xfId="0" applyFill="1" applyBorder="1" applyAlignment="1">
      <alignment/>
    </xf>
    <xf numFmtId="175" fontId="0" fillId="2" borderId="19" xfId="0" applyNumberFormat="1" applyFill="1" applyBorder="1" applyAlignment="1">
      <alignment horizontal="center" vertical="center" wrapText="1"/>
    </xf>
    <xf numFmtId="172" fontId="0" fillId="8" borderId="27" xfId="0" applyNumberForma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17" borderId="39" xfId="0" applyFont="1" applyFill="1" applyBorder="1" applyAlignment="1">
      <alignment horizontal="center" vertical="center" wrapText="1"/>
    </xf>
    <xf numFmtId="0" fontId="0" fillId="8" borderId="40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centerContinuous"/>
    </xf>
    <xf numFmtId="0" fontId="21" fillId="24" borderId="13" xfId="0" applyFont="1" applyFill="1" applyBorder="1" applyAlignment="1">
      <alignment horizontal="centerContinuous"/>
    </xf>
    <xf numFmtId="0" fontId="21" fillId="24" borderId="14" xfId="0" applyFont="1" applyFill="1" applyBorder="1" applyAlignment="1">
      <alignment horizontal="centerContinuous"/>
    </xf>
    <xf numFmtId="0" fontId="22" fillId="17" borderId="3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4"/>
  <sheetViews>
    <sheetView tabSelected="1" zoomScale="75" zoomScaleNormal="75" zoomScalePageLayoutView="0" workbookViewId="0" topLeftCell="A1">
      <selection activeCell="Q15" sqref="Q15"/>
    </sheetView>
  </sheetViews>
  <sheetFormatPr defaultColWidth="9.140625" defaultRowHeight="15"/>
  <cols>
    <col min="1" max="1" width="2.7109375" style="0" customWidth="1"/>
    <col min="2" max="2" width="20.00390625" style="0" customWidth="1"/>
    <col min="3" max="3" width="13.421875" style="0" customWidth="1"/>
    <col min="4" max="4" width="9.421875" style="0" customWidth="1"/>
    <col min="5" max="5" width="11.28125" style="0" customWidth="1"/>
    <col min="6" max="6" width="10.28125" style="0" customWidth="1"/>
    <col min="7" max="12" width="12.421875" style="0" customWidth="1"/>
    <col min="13" max="13" width="12.57421875" style="0" customWidth="1"/>
    <col min="14" max="14" width="14.140625" style="0" customWidth="1"/>
    <col min="15" max="15" width="10.57421875" style="0" customWidth="1"/>
    <col min="16" max="16" width="10.7109375" style="0" customWidth="1"/>
    <col min="17" max="18" width="12.8515625" style="0" customWidth="1"/>
    <col min="19" max="19" width="12.28125" style="0" customWidth="1"/>
    <col min="20" max="20" width="13.00390625" style="0" customWidth="1"/>
    <col min="21" max="21" width="11.140625" style="0" customWidth="1"/>
    <col min="22" max="22" width="13.00390625" style="0" customWidth="1"/>
    <col min="23" max="23" width="12.140625" style="0" customWidth="1"/>
    <col min="24" max="24" width="20.00390625" style="0" customWidth="1"/>
    <col min="25" max="26" width="12.00390625" style="0" customWidth="1"/>
    <col min="27" max="27" width="15.00390625" style="0" customWidth="1"/>
    <col min="28" max="28" width="14.57421875" style="0" customWidth="1"/>
    <col min="29" max="29" width="12.140625" style="0" customWidth="1"/>
    <col min="30" max="30" width="12.28125" style="0" customWidth="1"/>
    <col min="31" max="40" width="12.00390625" style="0" customWidth="1"/>
  </cols>
  <sheetData>
    <row r="1" spans="2:36" s="12" customFormat="1" ht="105">
      <c r="B1" s="10" t="s">
        <v>0</v>
      </c>
      <c r="C1" s="10" t="s">
        <v>1</v>
      </c>
      <c r="D1" s="10" t="s">
        <v>2</v>
      </c>
      <c r="E1" s="10" t="s">
        <v>3</v>
      </c>
      <c r="F1" s="10" t="s">
        <v>21</v>
      </c>
      <c r="G1" s="10" t="s">
        <v>15</v>
      </c>
      <c r="H1" s="11" t="s">
        <v>34</v>
      </c>
      <c r="I1" s="10" t="s">
        <v>42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17</v>
      </c>
      <c r="O1" s="10" t="s">
        <v>4</v>
      </c>
      <c r="P1" s="10" t="s">
        <v>5</v>
      </c>
      <c r="Q1" s="10" t="s">
        <v>6</v>
      </c>
      <c r="R1" s="10" t="s">
        <v>22</v>
      </c>
      <c r="S1" s="10" t="s">
        <v>44</v>
      </c>
      <c r="T1" s="10"/>
      <c r="U1" s="10" t="s">
        <v>45</v>
      </c>
      <c r="V1" s="10" t="s">
        <v>46</v>
      </c>
      <c r="W1" s="10" t="s">
        <v>47</v>
      </c>
      <c r="X1" s="10"/>
      <c r="Y1" s="36"/>
      <c r="Z1" s="32" t="s">
        <v>48</v>
      </c>
      <c r="AA1" s="10" t="s">
        <v>49</v>
      </c>
      <c r="AB1" s="10" t="s">
        <v>50</v>
      </c>
      <c r="AC1" s="10" t="s">
        <v>51</v>
      </c>
      <c r="AD1" s="10" t="s">
        <v>52</v>
      </c>
      <c r="AE1" s="10" t="s">
        <v>53</v>
      </c>
      <c r="AF1" s="10" t="s">
        <v>54</v>
      </c>
      <c r="AG1" s="10" t="s">
        <v>55</v>
      </c>
      <c r="AH1" s="10" t="s">
        <v>56</v>
      </c>
      <c r="AI1" s="10" t="s">
        <v>57</v>
      </c>
      <c r="AJ1" s="10" t="s">
        <v>58</v>
      </c>
    </row>
    <row r="2" spans="2:36" ht="105">
      <c r="B2" s="3" t="s">
        <v>59</v>
      </c>
      <c r="C2" s="1" t="s">
        <v>25</v>
      </c>
      <c r="D2" s="5">
        <v>39904</v>
      </c>
      <c r="E2" s="5">
        <v>40634</v>
      </c>
      <c r="F2" s="5" t="s">
        <v>38</v>
      </c>
      <c r="G2" s="1" t="s">
        <v>16</v>
      </c>
      <c r="H2" s="1" t="s">
        <v>39</v>
      </c>
      <c r="I2" s="1">
        <v>25.9</v>
      </c>
      <c r="J2" s="1">
        <v>18.8</v>
      </c>
      <c r="K2" s="1">
        <v>3.3</v>
      </c>
      <c r="L2" s="1">
        <v>3.8</v>
      </c>
      <c r="M2" s="1" t="s">
        <v>9</v>
      </c>
      <c r="N2" s="1" t="s">
        <v>9</v>
      </c>
      <c r="O2" s="1" t="s">
        <v>14</v>
      </c>
      <c r="P2" s="1" t="s">
        <v>65</v>
      </c>
      <c r="Q2" s="1" t="s">
        <v>10</v>
      </c>
      <c r="R2" s="1" t="s">
        <v>24</v>
      </c>
      <c r="S2" s="1">
        <v>2.6</v>
      </c>
      <c r="T2" s="1" t="s">
        <v>62</v>
      </c>
      <c r="U2" s="30">
        <f>1952122.75/1000000</f>
        <v>1.95212275</v>
      </c>
      <c r="V2" s="7">
        <f>2797980.84/1000000</f>
        <v>2.7979808399999997</v>
      </c>
      <c r="W2" s="7">
        <f>2812399.32/1000000</f>
        <v>2.81239932</v>
      </c>
      <c r="X2" s="1"/>
      <c r="Y2" s="37"/>
      <c r="Z2" s="33">
        <v>2.8</v>
      </c>
      <c r="AA2" s="1">
        <v>2.8</v>
      </c>
      <c r="AB2" s="1">
        <v>2.8</v>
      </c>
      <c r="AC2" s="1">
        <v>2.8</v>
      </c>
      <c r="AD2" s="1">
        <v>2.8</v>
      </c>
      <c r="AE2" s="1">
        <v>2.9</v>
      </c>
      <c r="AF2" s="1">
        <v>2.9</v>
      </c>
      <c r="AG2" s="1">
        <v>2.9</v>
      </c>
      <c r="AH2" s="1">
        <v>3</v>
      </c>
      <c r="AI2" s="1">
        <v>3</v>
      </c>
      <c r="AJ2" s="1">
        <v>3</v>
      </c>
    </row>
    <row r="3" spans="2:36" ht="33.75" customHeight="1" thickBo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0" t="s">
        <v>63</v>
      </c>
      <c r="U3" s="31">
        <f>11000/1000000</f>
        <v>0.011</v>
      </c>
      <c r="V3" s="21">
        <f>159423.04/1000000</f>
        <v>0.15942304000000002</v>
      </c>
      <c r="W3" s="21">
        <f>1735492.35/1000000</f>
        <v>1.7354923500000001</v>
      </c>
      <c r="X3" s="20" t="s">
        <v>19</v>
      </c>
      <c r="Y3" s="42">
        <f>SUM(U3:X3)</f>
        <v>1.90591539</v>
      </c>
      <c r="Z3" s="23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59.25" customHeight="1" thickBo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2"/>
      <c r="T4" s="25" t="s">
        <v>64</v>
      </c>
      <c r="U4" s="29">
        <f>U2-U3</f>
        <v>1.9411227500000001</v>
      </c>
      <c r="V4" s="26">
        <f>V2-V3</f>
        <v>2.6385577999999996</v>
      </c>
      <c r="W4" s="26">
        <f>W2-W3</f>
        <v>1.0769069699999998</v>
      </c>
      <c r="X4" s="27" t="s">
        <v>20</v>
      </c>
      <c r="Y4" s="28">
        <f>SUM(U4:X4)</f>
        <v>5.6565875199999995</v>
      </c>
      <c r="Z4" s="23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90">
      <c r="B5" s="4" t="s">
        <v>60</v>
      </c>
      <c r="C5" s="2" t="s">
        <v>8</v>
      </c>
      <c r="D5" s="6">
        <v>41730</v>
      </c>
      <c r="E5" s="6">
        <v>42461</v>
      </c>
      <c r="F5" s="2" t="s">
        <v>9</v>
      </c>
      <c r="G5" s="2" t="s">
        <v>36</v>
      </c>
      <c r="H5" s="2" t="s">
        <v>39</v>
      </c>
      <c r="I5" s="2">
        <v>58</v>
      </c>
      <c r="J5" s="2">
        <v>38.2</v>
      </c>
      <c r="K5" s="2">
        <v>10.1</v>
      </c>
      <c r="L5" s="2">
        <v>9.7</v>
      </c>
      <c r="M5" s="2" t="s">
        <v>9</v>
      </c>
      <c r="N5" s="2" t="s">
        <v>9</v>
      </c>
      <c r="O5" s="2" t="s">
        <v>30</v>
      </c>
      <c r="P5" s="2" t="s">
        <v>31</v>
      </c>
      <c r="Q5" s="2" t="s">
        <v>11</v>
      </c>
      <c r="R5" s="2" t="s">
        <v>24</v>
      </c>
      <c r="S5" s="2">
        <v>6.8</v>
      </c>
      <c r="T5" s="24" t="s">
        <v>9</v>
      </c>
      <c r="U5" s="24" t="s">
        <v>9</v>
      </c>
      <c r="V5" s="41"/>
      <c r="W5" s="41"/>
      <c r="X5" s="24" t="s">
        <v>9</v>
      </c>
      <c r="Y5" s="38" t="s">
        <v>9</v>
      </c>
      <c r="Z5" s="34" t="s">
        <v>9</v>
      </c>
      <c r="AA5" s="2" t="s">
        <v>9</v>
      </c>
      <c r="AB5" s="8">
        <f>5251750.60849522/1000000</f>
        <v>5.25175060849522</v>
      </c>
      <c r="AC5" s="8">
        <f>7294811.95316518/1000000</f>
        <v>7.29481195316518</v>
      </c>
      <c r="AD5" s="8">
        <f>7357305.98862848/1000000</f>
        <v>7.35730598862848</v>
      </c>
      <c r="AE5" s="8">
        <f>7421049.90480105/1000000</f>
        <v>7.42104990480105</v>
      </c>
      <c r="AF5" s="8">
        <f>7506578.47655542/1000000</f>
        <v>7.50657847655542</v>
      </c>
      <c r="AG5" s="8">
        <f>7552387.86968301/1000000</f>
        <v>7.55238786968301</v>
      </c>
      <c r="AH5" s="8">
        <f>7620033.42347667/1000000</f>
        <v>7.62003342347667</v>
      </c>
      <c r="AI5" s="8">
        <f>7689031.8883462/1000000</f>
        <v>7.6890318883462</v>
      </c>
      <c r="AJ5" s="8">
        <f>7780668.98093097/1000000</f>
        <v>7.78066898093097</v>
      </c>
    </row>
    <row r="6" spans="2:36" ht="120">
      <c r="B6" s="3" t="s">
        <v>61</v>
      </c>
      <c r="C6" s="1" t="s">
        <v>8</v>
      </c>
      <c r="D6" s="5">
        <v>41760</v>
      </c>
      <c r="E6" s="5">
        <v>42491</v>
      </c>
      <c r="F6" s="1" t="s">
        <v>9</v>
      </c>
      <c r="G6" s="1" t="s">
        <v>36</v>
      </c>
      <c r="H6" s="1" t="s">
        <v>39</v>
      </c>
      <c r="I6" s="1">
        <v>52</v>
      </c>
      <c r="J6" s="1">
        <v>33.4</v>
      </c>
      <c r="K6" s="1">
        <v>9.9</v>
      </c>
      <c r="L6" s="1">
        <v>8.7</v>
      </c>
      <c r="M6" s="1" t="s">
        <v>9</v>
      </c>
      <c r="N6" s="1" t="s">
        <v>9</v>
      </c>
      <c r="O6" s="1" t="s">
        <v>30</v>
      </c>
      <c r="P6" s="1" t="s">
        <v>32</v>
      </c>
      <c r="Q6" s="1" t="s">
        <v>11</v>
      </c>
      <c r="R6" s="1" t="s">
        <v>24</v>
      </c>
      <c r="S6" s="1">
        <v>5.9</v>
      </c>
      <c r="T6" s="1" t="s">
        <v>9</v>
      </c>
      <c r="U6" s="1" t="s">
        <v>9</v>
      </c>
      <c r="V6" s="1" t="s">
        <v>9</v>
      </c>
      <c r="W6" s="1" t="s">
        <v>9</v>
      </c>
      <c r="X6" s="1" t="s">
        <v>9</v>
      </c>
      <c r="Y6" s="37" t="s">
        <v>9</v>
      </c>
      <c r="Z6" s="23" t="s">
        <v>9</v>
      </c>
      <c r="AA6" s="1" t="s">
        <v>9</v>
      </c>
      <c r="AB6" s="7">
        <f>4057090.22426736/1000000</f>
        <v>4.05709022426736</v>
      </c>
      <c r="AC6" s="7">
        <f>6301184.56217189/1000000</f>
        <v>6.3011845621718905</v>
      </c>
      <c r="AD6" s="7">
        <f>6355166.27341532/1000000</f>
        <v>6.355166273415319</v>
      </c>
      <c r="AE6" s="7">
        <f>6410227.61888363/1000000</f>
        <v>6.4102276188836305</v>
      </c>
      <c r="AF6" s="7">
        <f>6484106.32877161/1000000</f>
        <v>6.48410632877161</v>
      </c>
      <c r="AG6" s="7">
        <f>6523676.01508653/1000000</f>
        <v>6.523676015086529</v>
      </c>
      <c r="AH6" s="7">
        <f>6582107.55538826/1000000</f>
        <v>6.5821075553882595</v>
      </c>
      <c r="AI6" s="7">
        <f>6641707.72649602/1000000</f>
        <v>6.64170772649602</v>
      </c>
      <c r="AJ6" s="7">
        <f>6720862.91445341/1000000</f>
        <v>6.720862914453409</v>
      </c>
    </row>
    <row r="7" spans="2:36" ht="135.75" thickBot="1">
      <c r="B7" s="4" t="s">
        <v>7</v>
      </c>
      <c r="C7" s="2" t="s">
        <v>12</v>
      </c>
      <c r="D7" s="6">
        <v>41820</v>
      </c>
      <c r="E7" s="6">
        <v>42370</v>
      </c>
      <c r="F7" s="2" t="s">
        <v>9</v>
      </c>
      <c r="G7" s="2" t="s">
        <v>36</v>
      </c>
      <c r="H7" s="13" t="s">
        <v>39</v>
      </c>
      <c r="I7" s="13">
        <v>19.4</v>
      </c>
      <c r="J7" s="13">
        <v>6.7</v>
      </c>
      <c r="K7" s="13">
        <v>5.9</v>
      </c>
      <c r="L7" s="13">
        <v>1.5</v>
      </c>
      <c r="M7" s="13">
        <v>5.3</v>
      </c>
      <c r="N7" s="13" t="s">
        <v>18</v>
      </c>
      <c r="O7" s="13" t="s">
        <v>37</v>
      </c>
      <c r="P7" s="13" t="s">
        <v>33</v>
      </c>
      <c r="Q7" s="13" t="s">
        <v>13</v>
      </c>
      <c r="R7" s="13" t="s">
        <v>23</v>
      </c>
      <c r="S7" s="13">
        <v>4.3</v>
      </c>
      <c r="T7" s="13" t="s">
        <v>9</v>
      </c>
      <c r="U7" s="13" t="s">
        <v>9</v>
      </c>
      <c r="V7" s="13" t="s">
        <v>9</v>
      </c>
      <c r="W7" s="13" t="s">
        <v>9</v>
      </c>
      <c r="X7" s="13" t="s">
        <v>9</v>
      </c>
      <c r="Y7" s="39" t="s">
        <v>9</v>
      </c>
      <c r="Z7" s="35" t="s">
        <v>9</v>
      </c>
      <c r="AA7" s="13" t="s">
        <v>9</v>
      </c>
      <c r="AB7" s="15">
        <f>4463475.745344/1000000</f>
        <v>4.463475745344</v>
      </c>
      <c r="AC7" s="15">
        <f>4500893.26025088/1000000</f>
        <v>4.50089326025088</v>
      </c>
      <c r="AD7" s="15">
        <f>4539059.1254559/1000000</f>
        <v>4.5390591254559</v>
      </c>
      <c r="AE7" s="15">
        <f>4577988.30796502/1000000</f>
        <v>4.57798830796502</v>
      </c>
      <c r="AF7" s="15">
        <f>4617696.07412432/1000000</f>
        <v>4.6176960741243205</v>
      </c>
      <c r="AG7" s="15">
        <f>4658197.9956068/1000000</f>
        <v>4.6581979956068</v>
      </c>
      <c r="AH7" s="15">
        <f>4699509.95551894/1000000</f>
        <v>4.69950995551894</v>
      </c>
      <c r="AI7" s="15">
        <f>4741648.15462932/1000000</f>
        <v>4.74164815462932</v>
      </c>
      <c r="AJ7" s="15">
        <f>4784629.1177219/1000000</f>
        <v>4.7846291177219005</v>
      </c>
    </row>
    <row r="8" spans="8:36" ht="22.5" customHeight="1" thickBot="1">
      <c r="H8" s="19" t="s">
        <v>43</v>
      </c>
      <c r="I8" s="14">
        <f>SUM(I5:I7,I2)</f>
        <v>155.3</v>
      </c>
      <c r="J8" s="14">
        <f>SUM(J5:J7,J2)</f>
        <v>97.1</v>
      </c>
      <c r="K8" s="14">
        <f>SUM(K5:K7,K2)</f>
        <v>29.2</v>
      </c>
      <c r="L8" s="14">
        <f>SUM(L5:L7,L2)</f>
        <v>23.7</v>
      </c>
      <c r="M8" s="14">
        <f>SUM(M5:M7,M2)</f>
        <v>5.3</v>
      </c>
      <c r="N8" s="16"/>
      <c r="O8" s="16"/>
      <c r="P8" s="16"/>
      <c r="Q8" s="16"/>
      <c r="R8" s="16"/>
      <c r="S8" s="14">
        <f>SUM(S5:S7,S2)</f>
        <v>19.6</v>
      </c>
      <c r="T8" s="16"/>
      <c r="U8" s="16"/>
      <c r="V8" s="16"/>
      <c r="W8" s="16"/>
      <c r="X8" s="16"/>
      <c r="Y8" s="40"/>
      <c r="Z8" s="14">
        <f aca="true" t="shared" si="0" ref="Z8:AJ8">SUM(Z5:Z7,Z2)</f>
        <v>2.8</v>
      </c>
      <c r="AA8" s="14">
        <f t="shared" si="0"/>
        <v>2.8</v>
      </c>
      <c r="AB8" s="17">
        <f t="shared" si="0"/>
        <v>16.57231657810658</v>
      </c>
      <c r="AC8" s="17">
        <f t="shared" si="0"/>
        <v>20.89688977558795</v>
      </c>
      <c r="AD8" s="17">
        <f t="shared" si="0"/>
        <v>21.0515313874997</v>
      </c>
      <c r="AE8" s="17">
        <f t="shared" si="0"/>
        <v>21.309265831649697</v>
      </c>
      <c r="AF8" s="17">
        <f t="shared" si="0"/>
        <v>21.508380879451348</v>
      </c>
      <c r="AG8" s="17">
        <f t="shared" si="0"/>
        <v>21.634261880376336</v>
      </c>
      <c r="AH8" s="17">
        <f t="shared" si="0"/>
        <v>21.90165093438387</v>
      </c>
      <c r="AI8" s="17">
        <f t="shared" si="0"/>
        <v>22.07238776947154</v>
      </c>
      <c r="AJ8" s="18">
        <f t="shared" si="0"/>
        <v>22.28616101310628</v>
      </c>
    </row>
    <row r="9" spans="2:5" ht="15">
      <c r="B9" s="43" t="s">
        <v>35</v>
      </c>
      <c r="C9" s="43"/>
      <c r="D9" s="43"/>
      <c r="E9" s="43"/>
    </row>
    <row r="10" spans="2:3" ht="15">
      <c r="B10" t="s">
        <v>40</v>
      </c>
      <c r="C10" t="s">
        <v>41</v>
      </c>
    </row>
    <row r="13" ht="15.75" thickBot="1"/>
    <row r="14" spans="2:13" ht="19.5" thickBot="1">
      <c r="B14" s="60" t="s">
        <v>79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2:13" ht="168.75" thickBot="1">
      <c r="B15" s="10" t="s">
        <v>0</v>
      </c>
      <c r="C15" s="56" t="s">
        <v>77</v>
      </c>
      <c r="D15" s="63" t="s">
        <v>67</v>
      </c>
      <c r="E15" s="63" t="s">
        <v>68</v>
      </c>
      <c r="F15" s="63" t="s">
        <v>69</v>
      </c>
      <c r="G15" s="63" t="s">
        <v>70</v>
      </c>
      <c r="H15" s="63" t="s">
        <v>71</v>
      </c>
      <c r="I15" s="63" t="s">
        <v>72</v>
      </c>
      <c r="J15" s="63" t="s">
        <v>73</v>
      </c>
      <c r="K15" s="63" t="s">
        <v>74</v>
      </c>
      <c r="L15" s="63" t="s">
        <v>75</v>
      </c>
      <c r="M15" s="63" t="s">
        <v>76</v>
      </c>
    </row>
    <row r="16" spans="2:13" ht="90">
      <c r="B16" s="57" t="str">
        <f>B2</f>
        <v>Design, build, financing, maintenance and facilities management of 7 fire station buildings</v>
      </c>
      <c r="C16" s="44" t="s">
        <v>66</v>
      </c>
      <c r="D16" s="48" t="s">
        <v>78</v>
      </c>
      <c r="E16" s="49" t="s">
        <v>78</v>
      </c>
      <c r="F16" s="49" t="s">
        <v>78</v>
      </c>
      <c r="G16" s="49" t="s">
        <v>78</v>
      </c>
      <c r="H16" s="49" t="s">
        <v>78</v>
      </c>
      <c r="I16" s="49" t="s">
        <v>78</v>
      </c>
      <c r="J16" s="49" t="s">
        <v>78</v>
      </c>
      <c r="K16" s="49" t="s">
        <v>78</v>
      </c>
      <c r="L16" s="49" t="s">
        <v>78</v>
      </c>
      <c r="M16" s="50" t="s">
        <v>78</v>
      </c>
    </row>
    <row r="17" spans="2:13" ht="90">
      <c r="B17" s="58" t="str">
        <f>B5</f>
        <v>Design, financing, construction and facility management of 14 school buildings in the region of Attica</v>
      </c>
      <c r="C17" s="45" t="s">
        <v>66</v>
      </c>
      <c r="D17" s="51" t="s">
        <v>78</v>
      </c>
      <c r="E17" s="47" t="s">
        <v>78</v>
      </c>
      <c r="F17" s="47" t="s">
        <v>78</v>
      </c>
      <c r="G17" s="47" t="s">
        <v>78</v>
      </c>
      <c r="H17" s="47" t="s">
        <v>78</v>
      </c>
      <c r="I17" s="47" t="s">
        <v>78</v>
      </c>
      <c r="J17" s="47" t="s">
        <v>78</v>
      </c>
      <c r="K17" s="47" t="s">
        <v>78</v>
      </c>
      <c r="L17" s="47" t="s">
        <v>78</v>
      </c>
      <c r="M17" s="52" t="s">
        <v>78</v>
      </c>
    </row>
    <row r="18" spans="2:13" ht="90">
      <c r="B18" s="57" t="str">
        <f>B6</f>
        <v>Design, financing, construction and facility management of 10 school buildings in the region of Attica</v>
      </c>
      <c r="C18" s="45" t="s">
        <v>66</v>
      </c>
      <c r="D18" s="51" t="s">
        <v>78</v>
      </c>
      <c r="E18" s="47" t="s">
        <v>78</v>
      </c>
      <c r="F18" s="47" t="s">
        <v>78</v>
      </c>
      <c r="G18" s="47" t="s">
        <v>78</v>
      </c>
      <c r="H18" s="47" t="s">
        <v>78</v>
      </c>
      <c r="I18" s="47" t="s">
        <v>78</v>
      </c>
      <c r="J18" s="47" t="s">
        <v>78</v>
      </c>
      <c r="K18" s="47" t="s">
        <v>78</v>
      </c>
      <c r="L18" s="47" t="s">
        <v>78</v>
      </c>
      <c r="M18" s="52" t="s">
        <v>78</v>
      </c>
    </row>
    <row r="19" spans="2:13" ht="45.75" thickBot="1">
      <c r="B19" s="59" t="str">
        <f>B7</f>
        <v>Attica Urban Transportation-Telematics System  </v>
      </c>
      <c r="C19" s="46" t="s">
        <v>66</v>
      </c>
      <c r="D19" s="53" t="s">
        <v>78</v>
      </c>
      <c r="E19" s="54" t="s">
        <v>78</v>
      </c>
      <c r="F19" s="54" t="s">
        <v>78</v>
      </c>
      <c r="G19" s="54" t="s">
        <v>78</v>
      </c>
      <c r="H19" s="54" t="s">
        <v>78</v>
      </c>
      <c r="I19" s="54" t="s">
        <v>78</v>
      </c>
      <c r="J19" s="54" t="s">
        <v>78</v>
      </c>
      <c r="K19" s="54" t="s">
        <v>78</v>
      </c>
      <c r="L19" s="54" t="s">
        <v>78</v>
      </c>
      <c r="M19" s="55" t="s">
        <v>78</v>
      </c>
    </row>
    <row r="24" spans="30:40" ht="15"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</sheetData>
  <sheetProtection/>
  <mergeCells count="1">
    <mergeCell ref="B9:E9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</cp:lastModifiedBy>
  <cp:lastPrinted>2014-09-10T16:13:30Z</cp:lastPrinted>
  <dcterms:created xsi:type="dcterms:W3CDTF">2014-08-08T10:06:32Z</dcterms:created>
  <dcterms:modified xsi:type="dcterms:W3CDTF">2014-09-10T16:55:03Z</dcterms:modified>
  <cp:category/>
  <cp:version/>
  <cp:contentType/>
  <cp:contentStatus/>
</cp:coreProperties>
</file>